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9\"/>
    </mc:Choice>
  </mc:AlternateContent>
  <xr:revisionPtr revIDLastSave="0" documentId="13_ncr:1_{1608C178-72F6-47FD-B50F-C3CFF90EB733}" xr6:coauthVersionLast="47" xr6:coauthVersionMax="47" xr10:uidLastSave="{00000000-0000-0000-0000-000000000000}"/>
  <bookViews>
    <workbookView xWindow="-24" yWindow="2160" windowWidth="20196" windowHeight="1128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3" i="10" l="1"/>
  <c r="C44" i="10" s="1"/>
  <c r="C34" i="10"/>
  <c r="C40" i="10"/>
  <c r="C39" i="10"/>
  <c r="C38" i="10"/>
  <c r="C37" i="10"/>
  <c r="C29" i="10"/>
  <c r="C30" i="10" s="1"/>
  <c r="I40" i="10"/>
  <c r="I39" i="10"/>
  <c r="I38" i="10"/>
  <c r="I37" i="10"/>
  <c r="I36" i="10"/>
  <c r="C32" i="10" l="1"/>
  <c r="C31" i="10"/>
  <c r="C41" i="10"/>
  <c r="C42" i="10"/>
  <c r="C46" i="10" l="1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7" i="2"/>
  <c r="G57" i="2"/>
  <c r="F57" i="2"/>
  <c r="E57" i="2"/>
  <c r="D57" i="2"/>
  <c r="H56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<sst xmlns="http://schemas.openxmlformats.org/spreadsheetml/2006/main" count="298" uniqueCount="149">
  <si>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</si>
  <si>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</si>
  <si>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</si>
  <si>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</si>
  <si>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</si>
  <si>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</si>
  <si>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</si>
  <si>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</si>
  <si>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</si>
  <si>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</si>
  <si>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</si>
  <si>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</si>
  <si>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</si>
  <si>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</si>
  <si>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</si>
  <si>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</si>
  <si>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</si>
  <si>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</si>
  <si>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</si>
  <si>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</si>
  <si>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</si>
  <si>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</si>
  <si>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</si>
  <si>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</si>
  <si>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</si>
  <si>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</si>
  <si>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</si>
  <si>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</si>
  <si>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</si>
  <si>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</si>
  <si>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</si>
  <si>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</si>
  <si>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</si>
  <si>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</si>
  <si>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</si>
  <si>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</si>
  <si>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</si>
  <si>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</si>
  <si>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</si>
  <si>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</si>
  <si>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</si>
  <si>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</si>
  <si>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</si>
  <si>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</si>
  <si>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</si>
  <si>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</si>
  <si>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</si>
  <si>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</si>
  <si>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</si>
  <si>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</si>
  <si>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</si>
  <si>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</si>
  <si>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</si>
  <si>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</si>
  <si>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</si>
  <si>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</si>
  <si>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</si>
  <si>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</si>
  <si>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</si>
  <si>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</si>
  <si>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</si>
  <si>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</si>
  <si>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</si>
  <si>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</si>
  <si>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</si>
  <si>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</si>
  <si>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</si>
  <si>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</si>
  <si>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</si>
  <si>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</si>
  <si>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</si>
  <si>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</si>
  <si>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</si>
  <si>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</si>
  <si>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</si>
  <si>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</si>
  <si>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</si>
  <si>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</si>
  <si>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</si>
  <si>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</si>
  <si>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</si>
  <si>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</si>
  <si>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</si>
  <si>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</si>
  <si>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</si>
  <si>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</si>
  <si>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</si>
  <si>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</si>
  <si>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</si>
  <si>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</si>
  <si>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</si>
  <si>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</si>
  <si>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</si>
  <si>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</si>
  <si>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</si>
  <si>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</si>
  <si>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</si>
  <si>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</si>
  <si>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</si>
  <si>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</si>
  <si>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</si>
  <si>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</si>
  <si>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</si>
  <si>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</si>
  <si>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</si>
  <si>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</si>
  <si>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</si>
  <si>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</si>
  <si>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</si>
  <si>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</si>
  <si>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</si>
  <si>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</si>
  <si>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</si>
  <si>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</si>
  <si>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</si>
  <si>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</si>
  <si>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</si>
  <si>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</si>
  <si>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</si>
  <si>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</si>
  <si>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</si>
  <si>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</si>
  <si>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</si>
  <si>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</si>
  <si>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</si>
  <si>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</si>
  <si>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</si>
  <si>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</si>
  <si>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</si>
  <si>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</si>
  <si>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</si>
  <si>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</si>
  <si>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</si>
  <si>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</si>
  <si>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</si>
  <si>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</si>
  <si>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</si>
  <si>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</si>
  <si>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</si>
  <si>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</si>
  <si>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</si>
  <si>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</si>
  <si>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</si>
  <si>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</si>
  <si>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</si>
  <si>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</si>
  <si>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ВЭМ №167 от 20.03.2024 п.1</t>
  </si>
  <si>
    <t>P_0479</t>
  </si>
  <si>
    <t>Реконструкция КТП-5 10/0,4кВ/1х250 кВА с заменой КТП 10/0,4/250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</si>
</sst>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6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6" fillId="0" borderId="1" xfId="1" applyNumberFormat="1" applyFont="1" applyFill="1" applyBorder="1" applyAlignment="1">
      <alignment horizontal="center" vertical="center" wrapText="1"/>
    </xf>
  </cellXfs>
  <cellStyles count="6">
    <cellStyle name="Normal" xfId="4" xr:uid="{C83E3C3E-2F55-4EC8-B4A1-1B4095EB7BCF}"/>
    <cellStyle name="Обычный" xfId="0" builtinId="0"/>
    <cellStyle name="Обычный 2" xfId="3" xr:uid="{AD856CAA-4BF7-4C71-BA8C-6015B7AFD6BD}"/>
    <cellStyle name="Обычный 2 2" xfId="5" xr:uid="{069DA78A-517E-4A0A-8B70-89277F812B6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E32-6C39-436D-917E-D8712F91B9E1}">
  <dimension ref="A1:I48"/>
  <sheetViews>
    <sheetView tabSelected="1" topLeftCell="A19" zoomScale="90" zoomScaleNormal="90" workbookViewId="0">
      <selection activeCell="C46" sqref="C46"/>
    </sheetView>
  </sheetViews>
  <sheetFormatPr defaultColWidth="10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3.6640625" style="50" customWidth="1"/>
    <col min="5" max="8" width="10" style="50"/>
    <col min="9" max="9" width="15.44140625" style="50" customWidth="1"/>
    <col min="10" max="16384" width="10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2" t="s">
        <v>0</v>
      </c>
      <c r="B12" s="92"/>
      <c r="C12" s="92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3" t="s">
        <v>147</v>
      </c>
      <c r="B16" s="93"/>
      <c r="C16" s="93"/>
    </row>
    <row r="17" spans="1:9" ht="15.75" customHeight="1" x14ac:dyDescent="0.3">
      <c r="A17" s="94" t="s">
        <v>1</v>
      </c>
      <c r="B17" s="94"/>
      <c r="C17" s="94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5" t="s">
        <v>148</v>
      </c>
      <c r="B19" s="95"/>
      <c r="C19" s="95"/>
    </row>
    <row r="20" spans="1:9" ht="15.75" customHeight="1" x14ac:dyDescent="0.3">
      <c r="A20" s="94" t="s">
        <v>2</v>
      </c>
      <c r="B20" s="94"/>
      <c r="C20" s="94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129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9" t="s">
        <v>130</v>
      </c>
      <c r="B25" s="90"/>
      <c r="C25" s="91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131</v>
      </c>
      <c r="C26" s="58"/>
      <c r="D26" s="55"/>
      <c r="E26" s="55"/>
      <c r="F26" s="55"/>
      <c r="G26" s="56"/>
      <c r="H26" s="56" t="s">
        <v>132</v>
      </c>
      <c r="I26" s="56"/>
    </row>
    <row r="27" spans="1:9" ht="15.75" customHeight="1" x14ac:dyDescent="0.3">
      <c r="A27" s="59" t="s">
        <v>5</v>
      </c>
      <c r="B27" s="57" t="s">
        <v>133</v>
      </c>
      <c r="C27" s="60">
        <v>0</v>
      </c>
      <c r="D27" s="61"/>
      <c r="E27" s="61"/>
      <c r="F27" s="61"/>
      <c r="G27" s="62" t="s">
        <v>134</v>
      </c>
      <c r="H27" s="62" t="s">
        <v>135</v>
      </c>
      <c r="I27" s="62" t="s">
        <v>136</v>
      </c>
    </row>
    <row r="28" spans="1:9" ht="15.75" customHeight="1" x14ac:dyDescent="0.3">
      <c r="A28" s="59" t="s">
        <v>6</v>
      </c>
      <c r="B28" s="57" t="s">
        <v>137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138</v>
      </c>
      <c r="C29" s="66">
        <f>ССР!G62*1.2</f>
        <v>493.68380100467999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493.68380100467999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139</v>
      </c>
      <c r="C31" s="66">
        <f>C30-ROUND(C30/1.2,5)</f>
        <v>82.280631004680004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 x14ac:dyDescent="0.3">
      <c r="A32" s="54">
        <v>3</v>
      </c>
      <c r="B32" s="57" t="s">
        <v>140</v>
      </c>
      <c r="C32" s="71">
        <f>C30*I37</f>
        <v>546.27814729581291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 x14ac:dyDescent="0.3">
      <c r="A33" s="54"/>
      <c r="B33" s="57" t="s">
        <v>141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142</v>
      </c>
      <c r="C34" s="88">
        <f>ROUND(C32*C33,5)</f>
        <v>366.00635999999997</v>
      </c>
      <c r="D34" s="61"/>
      <c r="E34" s="72"/>
      <c r="F34" s="73"/>
      <c r="G34" s="74"/>
      <c r="H34" s="64"/>
      <c r="I34" s="70"/>
    </row>
    <row r="35" spans="1:9" ht="15.6" x14ac:dyDescent="0.3">
      <c r="A35" s="89" t="s">
        <v>143</v>
      </c>
      <c r="B35" s="90"/>
      <c r="C35" s="91"/>
      <c r="D35" s="55"/>
      <c r="E35" s="75"/>
      <c r="F35" s="76"/>
      <c r="G35" s="63">
        <v>2024</v>
      </c>
      <c r="H35" s="64">
        <v>109.11350326220534</v>
      </c>
      <c r="I35" s="70"/>
    </row>
    <row r="36" spans="1:9" ht="15.6" x14ac:dyDescent="0.3">
      <c r="A36" s="54">
        <v>1</v>
      </c>
      <c r="B36" s="57" t="s">
        <v>131</v>
      </c>
      <c r="C36" s="58"/>
      <c r="D36" s="55"/>
      <c r="E36" s="77"/>
      <c r="F36" s="78"/>
      <c r="G36" s="63">
        <v>2025</v>
      </c>
      <c r="H36" s="64">
        <v>107.81631706396419</v>
      </c>
      <c r="I36" s="79">
        <f>(H36+100)/200</f>
        <v>1.039081585319821</v>
      </c>
    </row>
    <row r="37" spans="1:9" ht="15.6" x14ac:dyDescent="0.3">
      <c r="A37" s="59" t="s">
        <v>5</v>
      </c>
      <c r="B37" s="57" t="s">
        <v>133</v>
      </c>
      <c r="C37" s="80">
        <f>ССР!D71+ССР!E71</f>
        <v>503.46895852768301</v>
      </c>
      <c r="D37" s="61"/>
      <c r="E37" s="77"/>
      <c r="F37" s="61"/>
      <c r="G37" s="63">
        <v>2026</v>
      </c>
      <c r="H37" s="64">
        <v>105.26289686896166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137</v>
      </c>
      <c r="C38" s="80">
        <f>ССР!F71</f>
        <v>3774.1757436295002</v>
      </c>
      <c r="D38" s="61"/>
      <c r="E38" s="77"/>
      <c r="F38" s="61"/>
      <c r="G38" s="63">
        <v>2027</v>
      </c>
      <c r="H38" s="64">
        <v>104.42089798933949</v>
      </c>
      <c r="I38" s="79">
        <f>(H38+100)/200*H37/100*H36/100</f>
        <v>1.1599922999352297</v>
      </c>
    </row>
    <row r="39" spans="1:9" ht="15.6" x14ac:dyDescent="0.3">
      <c r="A39" s="59" t="s">
        <v>7</v>
      </c>
      <c r="B39" s="57" t="s">
        <v>138</v>
      </c>
      <c r="C39" s="80">
        <f>ССР!G71-'Сводка затрат '!C30</f>
        <v>109.88612910183002</v>
      </c>
      <c r="D39" s="61"/>
      <c r="E39" s="77"/>
      <c r="F39" s="61"/>
      <c r="G39" s="63">
        <v>2028</v>
      </c>
      <c r="H39" s="64">
        <v>104.42089798933949</v>
      </c>
      <c r="I39" s="79">
        <f>(H39+100)/200*H38/100*H37/100*H36/100</f>
        <v>1.2112743761995592</v>
      </c>
    </row>
    <row r="40" spans="1:9" ht="15.6" x14ac:dyDescent="0.3">
      <c r="A40" s="54">
        <v>2</v>
      </c>
      <c r="B40" s="57" t="s">
        <v>8</v>
      </c>
      <c r="C40" s="80">
        <f>C37+C38+C39</f>
        <v>4387.5308312590132</v>
      </c>
      <c r="D40" s="67"/>
      <c r="E40" s="72"/>
      <c r="F40" s="73"/>
      <c r="G40" s="63">
        <v>2029</v>
      </c>
      <c r="H40" s="64">
        <v>104.42089798933949</v>
      </c>
      <c r="I40" s="79">
        <f>(H40+100)/200*H39/100*H38/100*H37/100*H36/100</f>
        <v>1.26482358074235</v>
      </c>
    </row>
    <row r="41" spans="1:9" ht="15.6" x14ac:dyDescent="0.3">
      <c r="A41" s="59" t="s">
        <v>9</v>
      </c>
      <c r="B41" s="57" t="s">
        <v>139</v>
      </c>
      <c r="C41" s="66">
        <f>C40-ROUND(C40/1.2,5)</f>
        <v>731.25514125901327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140</v>
      </c>
      <c r="C42" s="81">
        <f>C40*I38</f>
        <v>5089.5019799888732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141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142</v>
      </c>
      <c r="C44" s="86">
        <f>ROUND(C42*C43,5)</f>
        <v>3409.9663300000002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7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144</v>
      </c>
      <c r="C46" s="111">
        <f>C34+C44</f>
        <v>3775.9726900000001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145</v>
      </c>
      <c r="B48" s="56"/>
      <c r="C48" s="56"/>
      <c r="D48" s="55"/>
      <c r="E48" s="85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6" t="s">
        <v>148</v>
      </c>
      <c r="B13" s="96"/>
      <c r="C13" s="96"/>
      <c r="D13" s="96"/>
      <c r="E13" s="96"/>
      <c r="F13" s="96"/>
      <c r="G13" s="96"/>
      <c r="H13" s="9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7" t="s">
        <v>3</v>
      </c>
      <c r="B18" s="97" t="s">
        <v>12</v>
      </c>
      <c r="C18" s="97" t="s">
        <v>13</v>
      </c>
      <c r="D18" s="98" t="s">
        <v>14</v>
      </c>
      <c r="E18" s="99"/>
      <c r="F18" s="99"/>
      <c r="G18" s="99"/>
      <c r="H18" s="100"/>
    </row>
    <row r="19" spans="1:8" ht="85.05" customHeight="1" x14ac:dyDescent="0.3">
      <c r="A19" s="97"/>
      <c r="B19" s="97"/>
      <c r="C19" s="97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332.56706822870001</v>
      </c>
      <c r="E26" s="20">
        <v>13.899250080810001</v>
      </c>
      <c r="F26" s="20">
        <v>3053.5402456549</v>
      </c>
      <c r="G26" s="20">
        <v>0</v>
      </c>
      <c r="H26" s="20">
        <v>3400.0065639643999</v>
      </c>
    </row>
    <row r="27" spans="1:8" ht="16.95" customHeight="1" x14ac:dyDescent="0.3">
      <c r="A27" s="6"/>
      <c r="B27" s="9"/>
      <c r="C27" s="9" t="s">
        <v>27</v>
      </c>
      <c r="D27" s="20">
        <v>373.77148977075001</v>
      </c>
      <c r="E27" s="20">
        <v>13.899250080810001</v>
      </c>
      <c r="F27" s="20">
        <v>3053.5402456549</v>
      </c>
      <c r="G27" s="20">
        <v>0</v>
      </c>
      <c r="H27" s="20">
        <v>3441.2109855065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373.77148977075001</v>
      </c>
      <c r="E43" s="20">
        <v>13.899250080810001</v>
      </c>
      <c r="F43" s="20">
        <v>3053.5402456549</v>
      </c>
      <c r="G43" s="20">
        <v>0</v>
      </c>
      <c r="H43" s="20">
        <v>3441.2109855065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8.3141767057175002</v>
      </c>
      <c r="E46" s="20">
        <v>0.34748125202024999</v>
      </c>
      <c r="F46" s="20">
        <v>0</v>
      </c>
      <c r="G46" s="20">
        <v>0</v>
      </c>
      <c r="H46" s="20">
        <v>8.6616579577378001</v>
      </c>
    </row>
    <row r="47" spans="1:8" ht="16.95" customHeight="1" x14ac:dyDescent="0.3">
      <c r="A47" s="6"/>
      <c r="B47" s="9"/>
      <c r="C47" s="9" t="s">
        <v>43</v>
      </c>
      <c r="D47" s="20">
        <v>9.1382651365585001</v>
      </c>
      <c r="E47" s="20">
        <v>0.34748125202024999</v>
      </c>
      <c r="F47" s="20">
        <v>0</v>
      </c>
      <c r="G47" s="20">
        <v>0</v>
      </c>
      <c r="H47" s="20">
        <v>9.4857463885787006</v>
      </c>
    </row>
    <row r="48" spans="1:8" ht="16.95" customHeight="1" x14ac:dyDescent="0.3">
      <c r="A48" s="6"/>
      <c r="B48" s="9"/>
      <c r="C48" s="9" t="s">
        <v>44</v>
      </c>
      <c r="D48" s="20">
        <v>382.90975490731</v>
      </c>
      <c r="E48" s="20">
        <v>14.24673133283</v>
      </c>
      <c r="F48" s="20">
        <v>3053.5402456549</v>
      </c>
      <c r="G48" s="20">
        <v>0</v>
      </c>
      <c r="H48" s="20">
        <v>3450.6967318950001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9.8090191592</v>
      </c>
      <c r="E50" s="20">
        <v>0.37183968778686999</v>
      </c>
      <c r="F50" s="20">
        <v>0</v>
      </c>
      <c r="G50" s="20">
        <v>0</v>
      </c>
      <c r="H50" s="20">
        <v>10.180858846987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76.010000000000005</v>
      </c>
      <c r="H52" s="20">
        <v>76.010000000000005</v>
      </c>
    </row>
    <row r="53" spans="1:8" ht="16.95" customHeight="1" x14ac:dyDescent="0.3">
      <c r="A53" s="6"/>
      <c r="B53" s="9"/>
      <c r="C53" s="9" t="s">
        <v>52</v>
      </c>
      <c r="D53" s="20">
        <v>9.8090191592</v>
      </c>
      <c r="E53" s="20">
        <v>0.37183968778686999</v>
      </c>
      <c r="F53" s="20">
        <v>0</v>
      </c>
      <c r="G53" s="20">
        <v>76.922018666412001</v>
      </c>
      <c r="H53" s="20">
        <v>87.102877513398994</v>
      </c>
    </row>
    <row r="54" spans="1:8" ht="16.95" customHeight="1" x14ac:dyDescent="0.3">
      <c r="A54" s="6"/>
      <c r="B54" s="9"/>
      <c r="C54" s="9" t="s">
        <v>53</v>
      </c>
      <c r="D54" s="20">
        <v>392.71877406650998</v>
      </c>
      <c r="E54" s="20">
        <v>14.618571020617001</v>
      </c>
      <c r="F54" s="20">
        <v>3053.5402456549</v>
      </c>
      <c r="G54" s="20">
        <v>76.922018666412001</v>
      </c>
      <c r="H54" s="20">
        <v>3537.7996094084001</v>
      </c>
    </row>
    <row r="55" spans="1:8" ht="16.95" customHeight="1" x14ac:dyDescent="0.3">
      <c r="A55" s="6"/>
      <c r="B55" s="9"/>
      <c r="C55" s="9" t="s">
        <v>54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56</v>
      </c>
      <c r="D58" s="20">
        <v>392.71877406650998</v>
      </c>
      <c r="E58" s="20">
        <v>14.618571020617001</v>
      </c>
      <c r="F58" s="20">
        <v>3053.5402456549</v>
      </c>
      <c r="G58" s="20">
        <v>76.922018666412001</v>
      </c>
      <c r="H58" s="20">
        <v>3537.7996094084001</v>
      </c>
    </row>
    <row r="59" spans="1:8" ht="153" customHeight="1" x14ac:dyDescent="0.3">
      <c r="A59" s="6"/>
      <c r="B59" s="9"/>
      <c r="C59" s="9" t="s">
        <v>57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59</v>
      </c>
      <c r="D60" s="20">
        <v>0</v>
      </c>
      <c r="E60" s="20">
        <v>0</v>
      </c>
      <c r="F60" s="20">
        <v>0</v>
      </c>
      <c r="G60" s="20">
        <v>21.023167503900002</v>
      </c>
      <c r="H60" s="20">
        <v>21.023167503900002</v>
      </c>
    </row>
    <row r="61" spans="1:8" x14ac:dyDescent="0.3">
      <c r="A61" s="6">
        <v>9</v>
      </c>
      <c r="B61" s="6" t="s">
        <v>72</v>
      </c>
      <c r="C61" s="7" t="s">
        <v>73</v>
      </c>
      <c r="D61" s="20">
        <v>0</v>
      </c>
      <c r="E61" s="20">
        <v>0</v>
      </c>
      <c r="F61" s="20">
        <v>0</v>
      </c>
      <c r="G61" s="20">
        <v>390.38</v>
      </c>
      <c r="H61" s="20">
        <v>390.38</v>
      </c>
    </row>
    <row r="62" spans="1:8" ht="16.95" customHeight="1" x14ac:dyDescent="0.3">
      <c r="A62" s="6"/>
      <c r="B62" s="9"/>
      <c r="C62" s="9" t="s">
        <v>71</v>
      </c>
      <c r="D62" s="20">
        <v>0</v>
      </c>
      <c r="E62" s="20">
        <v>0</v>
      </c>
      <c r="F62" s="20">
        <v>0</v>
      </c>
      <c r="G62" s="20">
        <v>411.40316750390002</v>
      </c>
      <c r="H62" s="20">
        <v>411.40316750390002</v>
      </c>
    </row>
    <row r="63" spans="1:8" ht="16.95" customHeight="1" x14ac:dyDescent="0.3">
      <c r="A63" s="6"/>
      <c r="B63" s="9"/>
      <c r="C63" s="9" t="s">
        <v>70</v>
      </c>
      <c r="D63" s="20">
        <v>392.71877406650998</v>
      </c>
      <c r="E63" s="20">
        <v>14.618571020617001</v>
      </c>
      <c r="F63" s="20">
        <v>3053.5402456549</v>
      </c>
      <c r="G63" s="20">
        <v>488.32518617031002</v>
      </c>
      <c r="H63" s="20">
        <v>3949.2027769123001</v>
      </c>
    </row>
    <row r="64" spans="1:8" ht="16.95" customHeight="1" x14ac:dyDescent="0.3">
      <c r="A64" s="6"/>
      <c r="B64" s="9"/>
      <c r="C64" s="9" t="s">
        <v>69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68</v>
      </c>
      <c r="C65" s="7" t="s">
        <v>67</v>
      </c>
      <c r="D65" s="20">
        <f>D63 * 3%</f>
        <v>11.781563221995</v>
      </c>
      <c r="E65" s="20">
        <f>E63 * 3%</f>
        <v>0.43855713061850998</v>
      </c>
      <c r="F65" s="20">
        <f>F63 * 3%</f>
        <v>91.606207369646995</v>
      </c>
      <c r="G65" s="20">
        <f>G63 * 3%</f>
        <v>14.649755585109</v>
      </c>
      <c r="H65" s="20">
        <f>SUM(D65:G65)</f>
        <v>118.47608330737</v>
      </c>
    </row>
    <row r="66" spans="1:8" ht="16.95" customHeight="1" x14ac:dyDescent="0.3">
      <c r="A66" s="6"/>
      <c r="B66" s="9"/>
      <c r="C66" s="9" t="s">
        <v>66</v>
      </c>
      <c r="D66" s="20">
        <f>D65</f>
        <v>11.781563221995</v>
      </c>
      <c r="E66" s="20">
        <f>E65</f>
        <v>0.43855713061850998</v>
      </c>
      <c r="F66" s="20">
        <f>F65</f>
        <v>91.606207369646995</v>
      </c>
      <c r="G66" s="20">
        <f>G65</f>
        <v>14.649755585109</v>
      </c>
      <c r="H66" s="20">
        <f>SUM(D66:G66)</f>
        <v>118.47608330737</v>
      </c>
    </row>
    <row r="67" spans="1:8" ht="16.95" customHeight="1" x14ac:dyDescent="0.3">
      <c r="A67" s="6"/>
      <c r="B67" s="9"/>
      <c r="C67" s="9" t="s">
        <v>65</v>
      </c>
      <c r="D67" s="20">
        <f>D66 + D63</f>
        <v>404.50033728850002</v>
      </c>
      <c r="E67" s="20">
        <f>E66 + E63</f>
        <v>15.057128151236</v>
      </c>
      <c r="F67" s="20">
        <f>F66 + F63</f>
        <v>3145.1464530244998</v>
      </c>
      <c r="G67" s="20">
        <f>G66 + G63</f>
        <v>502.97494175541999</v>
      </c>
      <c r="H67" s="20">
        <f>SUM(D67:G67)</f>
        <v>4067.6788602196998</v>
      </c>
    </row>
    <row r="68" spans="1:8" ht="16.95" customHeight="1" x14ac:dyDescent="0.3">
      <c r="A68" s="6"/>
      <c r="B68" s="9"/>
      <c r="C68" s="9" t="s">
        <v>64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63</v>
      </c>
      <c r="C69" s="7" t="s">
        <v>62</v>
      </c>
      <c r="D69" s="20">
        <f>D67 * 20%</f>
        <v>80.900067457700999</v>
      </c>
      <c r="E69" s="20">
        <f>E67 * 20%</f>
        <v>3.0114256302470999</v>
      </c>
      <c r="F69" s="20">
        <f>F67 * 20%</f>
        <v>629.02929060490999</v>
      </c>
      <c r="G69" s="20">
        <f>G67 * 20%</f>
        <v>100.59498835108</v>
      </c>
      <c r="H69" s="20">
        <f>SUM(D69:G69)</f>
        <v>813.53577204394003</v>
      </c>
    </row>
    <row r="70" spans="1:8" ht="16.95" customHeight="1" x14ac:dyDescent="0.3">
      <c r="A70" s="6"/>
      <c r="B70" s="9"/>
      <c r="C70" s="9" t="s">
        <v>61</v>
      </c>
      <c r="D70" s="20">
        <f>D69</f>
        <v>80.900067457700999</v>
      </c>
      <c r="E70" s="20">
        <f>E69</f>
        <v>3.0114256302470999</v>
      </c>
      <c r="F70" s="20">
        <f>F69</f>
        <v>629.02929060490999</v>
      </c>
      <c r="G70" s="20">
        <f>G69</f>
        <v>100.59498835108</v>
      </c>
      <c r="H70" s="20">
        <f>SUM(D70:G70)</f>
        <v>813.53577204394003</v>
      </c>
    </row>
    <row r="71" spans="1:8" ht="16.95" customHeight="1" x14ac:dyDescent="0.3">
      <c r="A71" s="6"/>
      <c r="B71" s="9"/>
      <c r="C71" s="9" t="s">
        <v>60</v>
      </c>
      <c r="D71" s="20">
        <f>D70 + D67</f>
        <v>485.40040474620002</v>
      </c>
      <c r="E71" s="20">
        <f>E70 + E67</f>
        <v>18.068553781483001</v>
      </c>
      <c r="F71" s="20">
        <f>F70 + F67</f>
        <v>3774.1757436295002</v>
      </c>
      <c r="G71" s="20">
        <f>G70 + G67</f>
        <v>603.56993010651001</v>
      </c>
      <c r="H71" s="20">
        <f>SUM(D71:G71)</f>
        <v>4881.2146322635999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6" t="s">
        <v>148</v>
      </c>
      <c r="D2" s="96"/>
      <c r="E2" s="96"/>
      <c r="F2" s="96"/>
      <c r="G2" s="96"/>
      <c r="H2" s="9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79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81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6" t="s">
        <v>148</v>
      </c>
      <c r="D2" s="96"/>
      <c r="E2" s="96"/>
      <c r="F2" s="96"/>
      <c r="G2" s="96"/>
      <c r="H2" s="9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79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6" t="s">
        <v>148</v>
      </c>
      <c r="D2" s="96"/>
      <c r="E2" s="96"/>
      <c r="F2" s="96"/>
      <c r="G2" s="96"/>
      <c r="H2" s="9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79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6" t="s">
        <v>148</v>
      </c>
      <c r="D2" s="96"/>
      <c r="E2" s="96"/>
      <c r="F2" s="96"/>
      <c r="G2" s="96"/>
      <c r="H2" s="9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79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6" t="s">
        <v>148</v>
      </c>
      <c r="D2" s="96"/>
      <c r="E2" s="96"/>
      <c r="F2" s="96"/>
      <c r="G2" s="96"/>
      <c r="H2" s="9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79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109" t="s">
        <v>78</v>
      </c>
      <c r="B3" s="103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4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4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7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7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5" t="s">
        <v>24</v>
      </c>
      <c r="B8" s="106"/>
      <c r="C8" s="104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08">
        <v>1</v>
      </c>
      <c r="B9" s="41" t="s">
        <v>103</v>
      </c>
      <c r="C9" s="104"/>
      <c r="D9" s="43">
        <v>37.762898550724998</v>
      </c>
      <c r="E9" s="40"/>
      <c r="F9" s="40"/>
      <c r="G9" s="40"/>
      <c r="H9" s="107" t="s">
        <v>108</v>
      </c>
    </row>
    <row r="10" spans="1:8" x14ac:dyDescent="0.3">
      <c r="A10" s="104"/>
      <c r="B10" s="41" t="s">
        <v>104</v>
      </c>
      <c r="C10" s="104"/>
      <c r="D10" s="43">
        <v>0</v>
      </c>
      <c r="E10" s="40"/>
      <c r="F10" s="40"/>
      <c r="G10" s="40"/>
      <c r="H10" s="107"/>
    </row>
    <row r="11" spans="1:8" x14ac:dyDescent="0.3">
      <c r="A11" s="104"/>
      <c r="B11" s="41" t="s">
        <v>105</v>
      </c>
      <c r="C11" s="104"/>
      <c r="D11" s="43">
        <v>0</v>
      </c>
      <c r="E11" s="40"/>
      <c r="F11" s="40"/>
      <c r="G11" s="40"/>
      <c r="H11" s="107"/>
    </row>
    <row r="12" spans="1:8" x14ac:dyDescent="0.3">
      <c r="A12" s="104"/>
      <c r="B12" s="41" t="s">
        <v>106</v>
      </c>
      <c r="C12" s="104"/>
      <c r="D12" s="43">
        <v>0</v>
      </c>
      <c r="E12" s="40"/>
      <c r="F12" s="40"/>
      <c r="G12" s="40"/>
      <c r="H12" s="107"/>
    </row>
    <row r="13" spans="1:8" ht="24.6" x14ac:dyDescent="0.3">
      <c r="A13" s="102" t="s">
        <v>83</v>
      </c>
      <c r="B13" s="103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4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4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4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4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5" t="s">
        <v>83</v>
      </c>
      <c r="B18" s="106"/>
      <c r="C18" s="104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08">
        <v>1</v>
      </c>
      <c r="B19" s="41" t="s">
        <v>103</v>
      </c>
      <c r="C19" s="104"/>
      <c r="D19" s="43">
        <v>0</v>
      </c>
      <c r="E19" s="40"/>
      <c r="F19" s="40"/>
      <c r="G19" s="40"/>
      <c r="H19" s="107" t="s">
        <v>108</v>
      </c>
    </row>
    <row r="20" spans="1:8" x14ac:dyDescent="0.3">
      <c r="A20" s="104"/>
      <c r="B20" s="41" t="s">
        <v>104</v>
      </c>
      <c r="C20" s="104"/>
      <c r="D20" s="43">
        <v>0</v>
      </c>
      <c r="E20" s="40"/>
      <c r="F20" s="40"/>
      <c r="G20" s="40"/>
      <c r="H20" s="107"/>
    </row>
    <row r="21" spans="1:8" x14ac:dyDescent="0.3">
      <c r="A21" s="104"/>
      <c r="B21" s="41" t="s">
        <v>105</v>
      </c>
      <c r="C21" s="104"/>
      <c r="D21" s="43">
        <v>0</v>
      </c>
      <c r="E21" s="40"/>
      <c r="F21" s="40"/>
      <c r="G21" s="40"/>
      <c r="H21" s="107"/>
    </row>
    <row r="22" spans="1:8" x14ac:dyDescent="0.3">
      <c r="A22" s="104"/>
      <c r="B22" s="41" t="s">
        <v>106</v>
      </c>
      <c r="C22" s="104"/>
      <c r="D22" s="43">
        <v>173405.21739129999</v>
      </c>
      <c r="E22" s="40"/>
      <c r="F22" s="40"/>
      <c r="G22" s="40"/>
      <c r="H22" s="107"/>
    </row>
    <row r="23" spans="1:8" ht="24.6" x14ac:dyDescent="0.3">
      <c r="A23" s="102" t="s">
        <v>86</v>
      </c>
      <c r="B23" s="103"/>
      <c r="C23" s="36"/>
      <c r="D23" s="42">
        <v>3400.0065639643999</v>
      </c>
      <c r="E23" s="40"/>
      <c r="F23" s="40"/>
      <c r="G23" s="40"/>
      <c r="H23" s="46"/>
    </row>
    <row r="24" spans="1:8" x14ac:dyDescent="0.3">
      <c r="A24" s="104" t="s">
        <v>111</v>
      </c>
      <c r="B24" s="41" t="s">
        <v>103</v>
      </c>
      <c r="C24" s="36"/>
      <c r="D24" s="42">
        <v>332.56706822870001</v>
      </c>
      <c r="E24" s="40"/>
      <c r="F24" s="40"/>
      <c r="G24" s="40"/>
      <c r="H24" s="46"/>
    </row>
    <row r="25" spans="1:8" x14ac:dyDescent="0.3">
      <c r="A25" s="104"/>
      <c r="B25" s="41" t="s">
        <v>104</v>
      </c>
      <c r="C25" s="36"/>
      <c r="D25" s="42">
        <v>13.899250080810001</v>
      </c>
      <c r="E25" s="40"/>
      <c r="F25" s="40"/>
      <c r="G25" s="40"/>
      <c r="H25" s="46"/>
    </row>
    <row r="26" spans="1:8" x14ac:dyDescent="0.3">
      <c r="A26" s="104"/>
      <c r="B26" s="41" t="s">
        <v>105</v>
      </c>
      <c r="C26" s="36"/>
      <c r="D26" s="42">
        <v>3053.5402456549</v>
      </c>
      <c r="E26" s="40"/>
      <c r="F26" s="40"/>
      <c r="G26" s="40"/>
      <c r="H26" s="46"/>
    </row>
    <row r="27" spans="1:8" x14ac:dyDescent="0.3">
      <c r="A27" s="104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5" t="s">
        <v>88</v>
      </c>
      <c r="B28" s="106"/>
      <c r="C28" s="104" t="s">
        <v>113</v>
      </c>
      <c r="D28" s="43">
        <v>3400.0065639643999</v>
      </c>
      <c r="E28" s="40">
        <v>1</v>
      </c>
      <c r="F28" s="40" t="s">
        <v>112</v>
      </c>
      <c r="G28" s="43">
        <v>3400.0065639643999</v>
      </c>
      <c r="H28" s="46"/>
    </row>
    <row r="29" spans="1:8" x14ac:dyDescent="0.3">
      <c r="A29" s="108">
        <v>1</v>
      </c>
      <c r="B29" s="41" t="s">
        <v>103</v>
      </c>
      <c r="C29" s="104"/>
      <c r="D29" s="43">
        <v>332.56706822870001</v>
      </c>
      <c r="E29" s="40"/>
      <c r="F29" s="40"/>
      <c r="G29" s="40"/>
      <c r="H29" s="107" t="s">
        <v>26</v>
      </c>
    </row>
    <row r="30" spans="1:8" x14ac:dyDescent="0.3">
      <c r="A30" s="104"/>
      <c r="B30" s="41" t="s">
        <v>104</v>
      </c>
      <c r="C30" s="104"/>
      <c r="D30" s="43">
        <v>13.899250080810001</v>
      </c>
      <c r="E30" s="40"/>
      <c r="F30" s="40"/>
      <c r="G30" s="40"/>
      <c r="H30" s="107"/>
    </row>
    <row r="31" spans="1:8" x14ac:dyDescent="0.3">
      <c r="A31" s="104"/>
      <c r="B31" s="41" t="s">
        <v>105</v>
      </c>
      <c r="C31" s="104"/>
      <c r="D31" s="43">
        <v>3053.5402456549</v>
      </c>
      <c r="E31" s="40"/>
      <c r="F31" s="40"/>
      <c r="G31" s="40"/>
      <c r="H31" s="107"/>
    </row>
    <row r="32" spans="1:8" x14ac:dyDescent="0.3">
      <c r="A32" s="104"/>
      <c r="B32" s="41" t="s">
        <v>106</v>
      </c>
      <c r="C32" s="104"/>
      <c r="D32" s="43">
        <v>0</v>
      </c>
      <c r="E32" s="40"/>
      <c r="F32" s="40"/>
      <c r="G32" s="40"/>
      <c r="H32" s="107"/>
    </row>
    <row r="33" spans="1:8" ht="24.6" x14ac:dyDescent="0.3">
      <c r="A33" s="102" t="s">
        <v>51</v>
      </c>
      <c r="B33" s="103"/>
      <c r="C33" s="36"/>
      <c r="D33" s="42">
        <v>0</v>
      </c>
      <c r="E33" s="40"/>
      <c r="F33" s="40"/>
      <c r="G33" s="40"/>
      <c r="H33" s="46"/>
    </row>
    <row r="34" spans="1:8" x14ac:dyDescent="0.3">
      <c r="A34" s="104" t="s">
        <v>114</v>
      </c>
      <c r="B34" s="41" t="s">
        <v>103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4"/>
      <c r="B35" s="41" t="s">
        <v>104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4"/>
      <c r="B36" s="41" t="s">
        <v>105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4"/>
      <c r="B37" s="41" t="s">
        <v>106</v>
      </c>
      <c r="C37" s="36"/>
      <c r="D37" s="42">
        <v>0</v>
      </c>
      <c r="E37" s="40"/>
      <c r="F37" s="40"/>
      <c r="G37" s="40"/>
      <c r="H37" s="46"/>
    </row>
    <row r="38" spans="1:8" x14ac:dyDescent="0.3">
      <c r="A38" s="105" t="s">
        <v>91</v>
      </c>
      <c r="B38" s="106"/>
      <c r="C38" s="104" t="s">
        <v>113</v>
      </c>
      <c r="D38" s="43">
        <v>0</v>
      </c>
      <c r="E38" s="40">
        <v>1</v>
      </c>
      <c r="F38" s="40" t="s">
        <v>112</v>
      </c>
      <c r="G38" s="43">
        <v>0</v>
      </c>
      <c r="H38" s="46"/>
    </row>
    <row r="39" spans="1:8" x14ac:dyDescent="0.3">
      <c r="A39" s="108">
        <v>1</v>
      </c>
      <c r="B39" s="41" t="s">
        <v>103</v>
      </c>
      <c r="C39" s="104"/>
      <c r="D39" s="43">
        <v>0</v>
      </c>
      <c r="E39" s="40"/>
      <c r="F39" s="40"/>
      <c r="G39" s="40"/>
      <c r="H39" s="107" t="s">
        <v>26</v>
      </c>
    </row>
    <row r="40" spans="1:8" x14ac:dyDescent="0.3">
      <c r="A40" s="104"/>
      <c r="B40" s="41" t="s">
        <v>104</v>
      </c>
      <c r="C40" s="104"/>
      <c r="D40" s="43">
        <v>0</v>
      </c>
      <c r="E40" s="40"/>
      <c r="F40" s="40"/>
      <c r="G40" s="40"/>
      <c r="H40" s="107"/>
    </row>
    <row r="41" spans="1:8" x14ac:dyDescent="0.3">
      <c r="A41" s="104"/>
      <c r="B41" s="41" t="s">
        <v>105</v>
      </c>
      <c r="C41" s="104"/>
      <c r="D41" s="43">
        <v>0</v>
      </c>
      <c r="E41" s="40"/>
      <c r="F41" s="40"/>
      <c r="G41" s="40"/>
      <c r="H41" s="107"/>
    </row>
    <row r="42" spans="1:8" x14ac:dyDescent="0.3">
      <c r="A42" s="104"/>
      <c r="B42" s="41" t="s">
        <v>106</v>
      </c>
      <c r="C42" s="104"/>
      <c r="D42" s="43">
        <v>0</v>
      </c>
      <c r="E42" s="40"/>
      <c r="F42" s="40"/>
      <c r="G42" s="40"/>
      <c r="H42" s="107"/>
    </row>
    <row r="43" spans="1:8" ht="24.6" x14ac:dyDescent="0.3">
      <c r="A43" s="102" t="s">
        <v>73</v>
      </c>
      <c r="B43" s="103"/>
      <c r="C43" s="36"/>
      <c r="D43" s="42">
        <v>390.38</v>
      </c>
      <c r="E43" s="40"/>
      <c r="F43" s="40"/>
      <c r="G43" s="40"/>
      <c r="H43" s="46"/>
    </row>
    <row r="44" spans="1:8" x14ac:dyDescent="0.3">
      <c r="A44" s="104" t="s">
        <v>115</v>
      </c>
      <c r="B44" s="41" t="s">
        <v>103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4"/>
      <c r="B45" s="41" t="s">
        <v>104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4"/>
      <c r="B46" s="41" t="s">
        <v>105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4"/>
      <c r="B47" s="41" t="s">
        <v>106</v>
      </c>
      <c r="C47" s="36"/>
      <c r="D47" s="42">
        <v>390.38</v>
      </c>
      <c r="E47" s="40"/>
      <c r="F47" s="40"/>
      <c r="G47" s="40"/>
      <c r="H47" s="46"/>
    </row>
    <row r="48" spans="1:8" x14ac:dyDescent="0.3">
      <c r="A48" s="105" t="s">
        <v>73</v>
      </c>
      <c r="B48" s="106"/>
      <c r="C48" s="104" t="s">
        <v>113</v>
      </c>
      <c r="D48" s="43">
        <v>390.38</v>
      </c>
      <c r="E48" s="40">
        <v>1</v>
      </c>
      <c r="F48" s="40" t="s">
        <v>112</v>
      </c>
      <c r="G48" s="43">
        <v>390.38</v>
      </c>
      <c r="H48" s="46"/>
    </row>
    <row r="49" spans="1:8" x14ac:dyDescent="0.3">
      <c r="A49" s="108">
        <v>1</v>
      </c>
      <c r="B49" s="41" t="s">
        <v>103</v>
      </c>
      <c r="C49" s="104"/>
      <c r="D49" s="43">
        <v>0</v>
      </c>
      <c r="E49" s="40"/>
      <c r="F49" s="40"/>
      <c r="G49" s="40"/>
      <c r="H49" s="107" t="s">
        <v>26</v>
      </c>
    </row>
    <row r="50" spans="1:8" x14ac:dyDescent="0.3">
      <c r="A50" s="104"/>
      <c r="B50" s="41" t="s">
        <v>104</v>
      </c>
      <c r="C50" s="104"/>
      <c r="D50" s="43">
        <v>0</v>
      </c>
      <c r="E50" s="40"/>
      <c r="F50" s="40"/>
      <c r="G50" s="40"/>
      <c r="H50" s="107"/>
    </row>
    <row r="51" spans="1:8" x14ac:dyDescent="0.3">
      <c r="A51" s="104"/>
      <c r="B51" s="41" t="s">
        <v>105</v>
      </c>
      <c r="C51" s="104"/>
      <c r="D51" s="43">
        <v>0</v>
      </c>
      <c r="E51" s="40"/>
      <c r="F51" s="40"/>
      <c r="G51" s="40"/>
      <c r="H51" s="107"/>
    </row>
    <row r="52" spans="1:8" x14ac:dyDescent="0.3">
      <c r="A52" s="104"/>
      <c r="B52" s="41" t="s">
        <v>106</v>
      </c>
      <c r="C52" s="104"/>
      <c r="D52" s="43">
        <v>390.38</v>
      </c>
      <c r="E52" s="40"/>
      <c r="F52" s="40"/>
      <c r="G52" s="40"/>
      <c r="H52" s="107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01" t="s">
        <v>116</v>
      </c>
      <c r="B55" s="101"/>
      <c r="C55" s="101"/>
      <c r="D55" s="101"/>
      <c r="E55" s="101"/>
      <c r="F55" s="101"/>
      <c r="G55" s="101"/>
      <c r="H55" s="101"/>
    </row>
    <row r="56" spans="1:8" x14ac:dyDescent="0.3">
      <c r="A56" s="101" t="s">
        <v>117</v>
      </c>
      <c r="B56" s="101"/>
      <c r="C56" s="101"/>
      <c r="D56" s="101"/>
      <c r="E56" s="101"/>
      <c r="F56" s="101"/>
      <c r="G56" s="101"/>
      <c r="H56" s="101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9" sqref="H9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0" t="s">
        <v>118</v>
      </c>
      <c r="B1" s="110"/>
      <c r="C1" s="110"/>
      <c r="D1" s="110"/>
      <c r="E1" s="110"/>
      <c r="F1" s="110"/>
      <c r="G1" s="110"/>
      <c r="H1" s="110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3053.5353739730999</v>
      </c>
      <c r="E4" s="26" t="s">
        <v>128</v>
      </c>
      <c r="F4" s="26"/>
      <c r="G4" s="27">
        <v>3053.5353739730999</v>
      </c>
      <c r="H4" s="28" t="s">
        <v>146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2025-11-10T10:47:03Z</dcterms:modified>
  <cp:category/>
</cp:coreProperties>
</file>